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749" activeTab="3"/>
  </bookViews>
  <sheets>
    <sheet name="Inversion_Financiación" sheetId="1" r:id="rId1"/>
    <sheet name="Balance Inicial" sheetId="2" r:id="rId2"/>
    <sheet name="Cuenta de Resultados" sheetId="3" r:id="rId3"/>
    <sheet name="Balance año 1" sheetId="4" r:id="rId4"/>
    <sheet name="Cuenta de resultados completa" sheetId="5" r:id="rId5"/>
  </sheets>
  <calcPr calcId="145621"/>
</workbook>
</file>

<file path=xl/calcChain.xml><?xml version="1.0" encoding="utf-8"?>
<calcChain xmlns="http://schemas.openxmlformats.org/spreadsheetml/2006/main">
  <c r="I14" i="4" l="1"/>
  <c r="B22" i="5"/>
  <c r="B24" i="5" s="1"/>
  <c r="B19" i="5"/>
  <c r="B4" i="5"/>
  <c r="B2" i="5"/>
  <c r="E25" i="4"/>
  <c r="B22" i="4"/>
  <c r="C18" i="4"/>
  <c r="B18" i="4"/>
  <c r="C16" i="4"/>
  <c r="C15" i="4" s="1"/>
  <c r="B16" i="4"/>
  <c r="B15" i="4"/>
  <c r="J14" i="4"/>
  <c r="B12" i="4"/>
  <c r="B11" i="4"/>
  <c r="C11" i="4" s="1"/>
  <c r="B10" i="4"/>
  <c r="C10" i="4" s="1"/>
  <c r="J9" i="4"/>
  <c r="I9" i="4"/>
  <c r="I8" i="4" s="1"/>
  <c r="B9" i="4"/>
  <c r="C9" i="4" s="1"/>
  <c r="J8" i="4"/>
  <c r="B8" i="4"/>
  <c r="C8" i="4" s="1"/>
  <c r="C7" i="4" s="1"/>
  <c r="C3" i="4" s="1"/>
  <c r="B7" i="4"/>
  <c r="B3" i="4" s="1"/>
  <c r="I4" i="4"/>
  <c r="J4" i="4" s="1"/>
  <c r="C4" i="4"/>
  <c r="B4" i="4"/>
  <c r="C20" i="3"/>
  <c r="C13" i="4" s="1"/>
  <c r="C23" i="4" s="1"/>
  <c r="C22" i="4" s="1"/>
  <c r="C9" i="3"/>
  <c r="E18" i="2"/>
  <c r="E13" i="2"/>
  <c r="C13" i="2"/>
  <c r="D47" i="1"/>
  <c r="D32" i="1"/>
  <c r="D23" i="1"/>
  <c r="C14" i="4" l="1"/>
  <c r="C25" i="4" s="1"/>
  <c r="B14" i="4"/>
  <c r="B25" i="4"/>
  <c r="B25" i="5"/>
  <c r="I3" i="4"/>
  <c r="I25" i="4" s="1"/>
  <c r="C22" i="3"/>
  <c r="C23" i="3" s="1"/>
  <c r="J5" i="4" s="1"/>
  <c r="J3" i="4" s="1"/>
  <c r="J25" i="4" s="1"/>
  <c r="B27" i="5" l="1"/>
  <c r="B26" i="5"/>
</calcChain>
</file>

<file path=xl/sharedStrings.xml><?xml version="1.0" encoding="utf-8"?>
<sst xmlns="http://schemas.openxmlformats.org/spreadsheetml/2006/main" count="139" uniqueCount="122">
  <si>
    <t>LAS INVERSIONES</t>
  </si>
  <si>
    <t>Indica las inversiones necesarias para iniciar la actividad.</t>
  </si>
  <si>
    <t>¿CUÁNTO NECESITO PARA EMPEZAR?</t>
  </si>
  <si>
    <t>Concepto</t>
  </si>
  <si>
    <t>Importe (€)</t>
  </si>
  <si>
    <t>Edificios, locales o terrenos</t>
  </si>
  <si>
    <t>Obras de acondicionamiento</t>
  </si>
  <si>
    <t>Instalaciones</t>
  </si>
  <si>
    <t>Maquinaria y utillaje</t>
  </si>
  <si>
    <t>Mobiliario y enseres</t>
  </si>
  <si>
    <t>Equipos Informáticos</t>
  </si>
  <si>
    <t>Elementos de transporte</t>
  </si>
  <si>
    <t>Fianzas/Traspasos</t>
  </si>
  <si>
    <t>Existencias</t>
  </si>
  <si>
    <t>Otras inversiones:</t>
  </si>
  <si>
    <t>Tesorería o dinero disponible necesario</t>
  </si>
  <si>
    <t>TOTAL INVERSIONES</t>
  </si>
  <si>
    <t>APORTACIONES DE SOCIOS</t>
  </si>
  <si>
    <t>Indica la cantidad de dinero que vais a poner cada uno de los/as socios/as.</t>
  </si>
  <si>
    <t>SOCIO/A</t>
  </si>
  <si>
    <t>Socio/a 1:</t>
  </si>
  <si>
    <t>Socio/a 2:</t>
  </si>
  <si>
    <t>Socio/a 3:</t>
  </si>
  <si>
    <t>TOTAL RECURSOS PROPIOS</t>
  </si>
  <si>
    <t>FINANCIACION AJENA</t>
  </si>
  <si>
    <t>Indicar la cantidad de dinero que puedes obtener de cada una de las fuentes que te describimos.</t>
  </si>
  <si>
    <t>FUENTE DONDE OBTENER DINERO</t>
  </si>
  <si>
    <t>Bancos, cajas, entidades financieras a largo plazo</t>
  </si>
  <si>
    <t>Bancos cajas, entidades financieras prestamos a corto plazo</t>
  </si>
  <si>
    <t>Proveedores de existencias</t>
  </si>
  <si>
    <t>Acreedores (por inversiones en maquinaria, mobiliario, elementos de transporte, ...)</t>
  </si>
  <si>
    <t>Leasing</t>
  </si>
  <si>
    <t>Préstamos familiares</t>
  </si>
  <si>
    <t>Financiación privada de alguna persona</t>
  </si>
  <si>
    <t>Otras:</t>
  </si>
  <si>
    <t>TOTAL EXIGIBLE</t>
  </si>
  <si>
    <t>BALANCE INICIAL</t>
  </si>
  <si>
    <t>Instrucciones: Rellena el cuadro adjunto escribiendo los conceptos y el importe de la ficha 5.1 en la columna INVERSION (Activo). Después rellena la columna FINANCIACION, en el apartado de Recursos propios con los conceptos e importes de la ficha 5.2., y súmalos escribiendo su resultado en la línea Recursos Propios. El apartado exigible lo rellenaras con los conceptos e importes de la ficha 5.4. Súmalos escribiendo su resultado en la línea Exigible.Suma todo el activo y escribe su resultado en la fila TOTAL.Suma los Recursos Propios y el Exigible y su resultado escríbelo en la fila TOTAL. El TOTAL de la INVERSION y de la FINANCIACION han de ser los mismos.</t>
  </si>
  <si>
    <t>INVERSION (Activo)</t>
  </si>
  <si>
    <t>FINANCIACION (Pasivo)</t>
  </si>
  <si>
    <t>Activo no Corriente</t>
  </si>
  <si>
    <t>Recursos Propios</t>
  </si>
  <si>
    <t>Inmovilizado</t>
  </si>
  <si>
    <t>Capital social.</t>
  </si>
  <si>
    <t>Edificios</t>
  </si>
  <si>
    <t>Pérdidas/ganancias</t>
  </si>
  <si>
    <t>Maquinaria</t>
  </si>
  <si>
    <t>Reservas</t>
  </si>
  <si>
    <t>Mobiliario</t>
  </si>
  <si>
    <t>Equipos informáticos</t>
  </si>
  <si>
    <t>Exigible</t>
  </si>
  <si>
    <t>Deudas a largo plazo</t>
  </si>
  <si>
    <t>Activo corriente</t>
  </si>
  <si>
    <t>Deudas a corto plazo</t>
  </si>
  <si>
    <t>Disponible</t>
  </si>
  <si>
    <t>TOTAL</t>
  </si>
  <si>
    <t>CUENTA DE RESULTADOS</t>
  </si>
  <si>
    <t>TOTAL ANUAL  €</t>
  </si>
  <si>
    <t>Tus previsiones de ventas</t>
  </si>
  <si>
    <t>Consumo (Existencias iniciales + Compras – Existencias finales)</t>
  </si>
  <si>
    <t>Alquiler de local</t>
  </si>
  <si>
    <t>Asesoría-gestoría, etc</t>
  </si>
  <si>
    <t>Transportes</t>
  </si>
  <si>
    <t>Gastos bancarios</t>
  </si>
  <si>
    <t>Publicidad</t>
  </si>
  <si>
    <t>Coste Personal: socios/as</t>
  </si>
  <si>
    <t>Coste Personal: cuenta ajena</t>
  </si>
  <si>
    <t>Suministros (Luz, agua, teléfono, ...)</t>
  </si>
  <si>
    <t>Seguros</t>
  </si>
  <si>
    <t>Intereses de Deuda</t>
  </si>
  <si>
    <t>Amortizaciones</t>
  </si>
  <si>
    <t>Otros...</t>
  </si>
  <si>
    <t>Total gastos</t>
  </si>
  <si>
    <r>
      <t xml:space="preserve">Beneficio ó Pérdida </t>
    </r>
    <r>
      <rPr>
        <b/>
        <sz val="10"/>
        <rFont val="Tahoma"/>
        <family val="2"/>
        <charset val="1"/>
      </rPr>
      <t>(antes de impuestos)</t>
    </r>
  </si>
  <si>
    <t>BALANCE</t>
  </si>
  <si>
    <t>AÑO 0</t>
  </si>
  <si>
    <t>AÑO1</t>
  </si>
  <si>
    <t>AÑO 1</t>
  </si>
  <si>
    <t>ACTIVO</t>
  </si>
  <si>
    <t>PATRIMONIO NETO Y PASIVO</t>
  </si>
  <si>
    <t>ACTIVO NO CORRIENTE</t>
  </si>
  <si>
    <t>PATRIMONIO NETO</t>
  </si>
  <si>
    <t>Inmovilizado intangible</t>
  </si>
  <si>
    <t>Capital social</t>
  </si>
  <si>
    <t>Inmovilizado material</t>
  </si>
  <si>
    <t>PASIVO NO CORRIENTE</t>
  </si>
  <si>
    <t>Deudas a largo plazo con entidades de crédito</t>
  </si>
  <si>
    <t>Amortización acumulada</t>
  </si>
  <si>
    <t>ACTIVO CORRIENTE</t>
  </si>
  <si>
    <t>PASIVO CORRIENTE</t>
  </si>
  <si>
    <t>Proveedores</t>
  </si>
  <si>
    <t>Realizable</t>
  </si>
  <si>
    <t>Inversiones financieras a corto plazo</t>
  </si>
  <si>
    <t>Bancos</t>
  </si>
  <si>
    <t>Caja</t>
  </si>
  <si>
    <t>TOTAL ACTIVO</t>
  </si>
  <si>
    <t>TOTAL PN Y PASIVO</t>
  </si>
  <si>
    <t>CUENTA DE PÉRDIDAS Y GANANCIAS</t>
  </si>
  <si>
    <t>Año 1</t>
  </si>
  <si>
    <t>Ingresos explotación</t>
  </si>
  <si>
    <t>Ingresos por ventas</t>
  </si>
  <si>
    <t>Gastos explotación</t>
  </si>
  <si>
    <t>Compra de mercaderías/materias primas</t>
  </si>
  <si>
    <t>Arrendamientos</t>
  </si>
  <si>
    <t>Sueldos y salarios</t>
  </si>
  <si>
    <t>Amortización</t>
  </si>
  <si>
    <t>Suministros</t>
  </si>
  <si>
    <t>Reparaciones y conservación</t>
  </si>
  <si>
    <t>Publicidad y promoción</t>
  </si>
  <si>
    <t>Tasa de basura</t>
  </si>
  <si>
    <t>Transporte</t>
  </si>
  <si>
    <t>Gastos de Constitución</t>
  </si>
  <si>
    <t>Otros</t>
  </si>
  <si>
    <r>
      <t>Bº EXPLOTACIÓN/</t>
    </r>
    <r>
      <rPr>
        <b/>
        <sz val="12"/>
        <rFont val="Arial"/>
        <family val="2"/>
        <charset val="1"/>
      </rPr>
      <t xml:space="preserve"> BAII</t>
    </r>
  </si>
  <si>
    <t>Ingresos financieros</t>
  </si>
  <si>
    <t>Intereses recibidos</t>
  </si>
  <si>
    <t>Gastos financieros</t>
  </si>
  <si>
    <t>Intereses pagados</t>
  </si>
  <si>
    <t>RESULTADO FINANCIERO</t>
  </si>
  <si>
    <t>BAI</t>
  </si>
  <si>
    <t>Impuesto sociedades (35 %)</t>
  </si>
  <si>
    <t>BENEFICIO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</si>
</sst>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1"/>
    </font>
    <font>
      <sz val="10"/>
      <name val="Tahoma"/>
      <family val="2"/>
      <charset val="1"/>
    </font>
    <font>
      <b/>
      <sz val="16"/>
      <name val="Tahoma"/>
      <family val="2"/>
      <charset val="1"/>
    </font>
    <font>
      <b/>
      <sz val="12"/>
      <name val="Tahoma"/>
      <family val="2"/>
      <charset val="1"/>
    </font>
    <font>
      <b/>
      <sz val="24"/>
      <name val="Tahoma"/>
      <family val="2"/>
      <charset val="1"/>
    </font>
    <font>
      <b/>
      <sz val="14"/>
      <color rgb="FFFF6600"/>
      <name val="Tahoma"/>
      <family val="2"/>
      <charset val="1"/>
    </font>
    <font>
      <b/>
      <sz val="10"/>
      <name val="Tahoma"/>
      <family val="2"/>
      <charset val="1"/>
    </font>
    <font>
      <sz val="12"/>
      <name val="Arial"/>
      <family val="2"/>
      <charset val="1"/>
    </font>
    <font>
      <b/>
      <sz val="14"/>
      <name val="Tahoma"/>
      <family val="2"/>
      <charset val="1"/>
    </font>
    <font>
      <i/>
      <sz val="10"/>
      <name val="Tahoma"/>
      <family val="2"/>
      <charset val="1"/>
    </font>
    <font>
      <sz val="12"/>
      <name val="Tahoma"/>
      <family val="2"/>
      <charset val="1"/>
    </font>
    <font>
      <b/>
      <sz val="12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rgb="FFFFCC00"/>
        <bgColor rgb="FFFFFF00"/>
      </patternFill>
    </fill>
    <fill>
      <patternFill patternType="solid">
        <fgColor rgb="FFE6A768"/>
        <bgColor rgb="FFFFCC99"/>
      </patternFill>
    </fill>
    <fill>
      <patternFill patternType="solid">
        <fgColor rgb="FFCDD0B0"/>
        <bgColor rgb="FFCCCCFF"/>
      </patternFill>
    </fill>
    <fill>
      <patternFill patternType="solid">
        <fgColor rgb="FFCCECFF"/>
        <bgColor rgb="FFCCFFFF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3" fontId="7" fillId="0" borderId="0" xfId="0" applyNumberFormat="1" applyFont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Protection="1">
      <protection locked="0"/>
    </xf>
    <xf numFmtId="0" fontId="1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top" wrapText="1"/>
      <protection locked="0"/>
    </xf>
    <xf numFmtId="0" fontId="1" fillId="0" borderId="3" xfId="0" applyFont="1" applyBorder="1" applyAlignment="1" applyProtection="1">
      <alignment vertical="top" wrapText="1"/>
      <protection locked="0"/>
    </xf>
    <xf numFmtId="4" fontId="3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1" fillId="0" borderId="2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justify" vertical="top" wrapText="1"/>
      <protection locked="0"/>
    </xf>
    <xf numFmtId="4" fontId="1" fillId="0" borderId="3" xfId="0" applyNumberFormat="1" applyFont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right" vertical="top" wrapText="1"/>
    </xf>
    <xf numFmtId="0" fontId="8" fillId="0" borderId="0" xfId="0" applyFont="1"/>
    <xf numFmtId="0" fontId="6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/>
    </xf>
    <xf numFmtId="3" fontId="13" fillId="5" borderId="10" xfId="0" applyNumberFormat="1" applyFont="1" applyFill="1" applyBorder="1" applyAlignment="1">
      <alignment vertical="center"/>
    </xf>
    <xf numFmtId="3" fontId="13" fillId="5" borderId="0" xfId="0" applyNumberFormat="1" applyFont="1" applyFill="1" applyBorder="1" applyAlignment="1">
      <alignment vertical="center"/>
    </xf>
    <xf numFmtId="3" fontId="13" fillId="5" borderId="11" xfId="0" applyNumberFormat="1" applyFont="1" applyFill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12" xfId="0" applyNumberFormat="1" applyFont="1" applyFill="1" applyBorder="1" applyAlignment="1">
      <alignment vertical="center"/>
    </xf>
    <xf numFmtId="3" fontId="13" fillId="5" borderId="3" xfId="0" applyNumberFormat="1" applyFont="1" applyFill="1" applyBorder="1" applyAlignment="1">
      <alignment vertical="center"/>
    </xf>
    <xf numFmtId="0" fontId="14" fillId="6" borderId="0" xfId="0" applyFont="1" applyFill="1" applyBorder="1"/>
    <xf numFmtId="3" fontId="14" fillId="6" borderId="12" xfId="0" applyNumberFormat="1" applyFont="1" applyFill="1" applyBorder="1"/>
    <xf numFmtId="3" fontId="14" fillId="6" borderId="10" xfId="0" applyNumberFormat="1" applyFont="1" applyFill="1" applyBorder="1"/>
    <xf numFmtId="3" fontId="14" fillId="6" borderId="0" xfId="0" applyNumberFormat="1" applyFont="1" applyFill="1" applyBorder="1"/>
    <xf numFmtId="3" fontId="14" fillId="6" borderId="11" xfId="0" applyNumberFormat="1" applyFont="1" applyFill="1" applyBorder="1"/>
    <xf numFmtId="0" fontId="15" fillId="0" borderId="8" xfId="0" applyFont="1" applyBorder="1"/>
    <xf numFmtId="3" fontId="0" fillId="0" borderId="12" xfId="0" applyNumberFormat="1" applyBorder="1"/>
    <xf numFmtId="0" fontId="0" fillId="0" borderId="0" xfId="0" applyBorder="1"/>
    <xf numFmtId="3" fontId="0" fillId="0" borderId="10" xfId="0" applyNumberFormat="1" applyBorder="1"/>
    <xf numFmtId="3" fontId="0" fillId="0" borderId="0" xfId="0" applyNumberFormat="1" applyBorder="1"/>
    <xf numFmtId="3" fontId="0" fillId="0" borderId="11" xfId="0" applyNumberFormat="1" applyBorder="1"/>
    <xf numFmtId="0" fontId="16" fillId="6" borderId="0" xfId="0" applyFont="1" applyFill="1" applyBorder="1"/>
    <xf numFmtId="3" fontId="16" fillId="6" borderId="12" xfId="0" applyNumberFormat="1" applyFont="1" applyFill="1" applyBorder="1"/>
    <xf numFmtId="3" fontId="16" fillId="6" borderId="10" xfId="0" applyNumberFormat="1" applyFont="1" applyFill="1" applyBorder="1"/>
    <xf numFmtId="3" fontId="16" fillId="6" borderId="0" xfId="0" applyNumberFormat="1" applyFont="1" applyFill="1" applyBorder="1"/>
    <xf numFmtId="3" fontId="16" fillId="6" borderId="11" xfId="0" applyNumberFormat="1" applyFont="1" applyFill="1" applyBorder="1"/>
    <xf numFmtId="0" fontId="0" fillId="0" borderId="12" xfId="0" applyBorder="1"/>
    <xf numFmtId="0" fontId="17" fillId="4" borderId="0" xfId="0" applyFont="1" applyFill="1" applyBorder="1"/>
    <xf numFmtId="3" fontId="17" fillId="4" borderId="2" xfId="0" applyNumberFormat="1" applyFont="1" applyFill="1" applyBorder="1"/>
    <xf numFmtId="3" fontId="17" fillId="4" borderId="13" xfId="0" applyNumberFormat="1" applyFont="1" applyFill="1" applyBorder="1"/>
    <xf numFmtId="3" fontId="17" fillId="4" borderId="14" xfId="0" applyNumberFormat="1" applyFont="1" applyFill="1" applyBorder="1"/>
    <xf numFmtId="3" fontId="17" fillId="4" borderId="15" xfId="0" applyNumberFormat="1" applyFont="1" applyFill="1" applyBorder="1"/>
    <xf numFmtId="0" fontId="17" fillId="4" borderId="8" xfId="0" applyFont="1" applyFill="1" applyBorder="1"/>
    <xf numFmtId="3" fontId="17" fillId="4" borderId="1" xfId="0" applyNumberFormat="1" applyFont="1" applyFill="1" applyBorder="1"/>
    <xf numFmtId="0" fontId="0" fillId="0" borderId="0" xfId="0" applyFont="1"/>
    <xf numFmtId="3" fontId="17" fillId="4" borderId="0" xfId="0" applyNumberFormat="1" applyFont="1" applyFill="1" applyBorder="1"/>
    <xf numFmtId="0" fontId="18" fillId="0" borderId="0" xfId="0" applyFont="1"/>
    <xf numFmtId="0" fontId="19" fillId="0" borderId="0" xfId="0" applyFont="1" applyAlignment="1">
      <alignment horizontal="center"/>
    </xf>
    <xf numFmtId="0" fontId="16" fillId="6" borderId="0" xfId="0" applyFont="1" applyFill="1"/>
    <xf numFmtId="3" fontId="20" fillId="6" borderId="0" xfId="0" applyNumberFormat="1" applyFont="1" applyFill="1"/>
    <xf numFmtId="0" fontId="20" fillId="0" borderId="0" xfId="0" applyFont="1" applyAlignment="1">
      <alignment horizontal="left"/>
    </xf>
    <xf numFmtId="3" fontId="20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19" fillId="5" borderId="0" xfId="0" applyFont="1" applyFill="1"/>
    <xf numFmtId="3" fontId="20" fillId="5" borderId="0" xfId="0" applyNumberFormat="1" applyFont="1" applyFill="1"/>
    <xf numFmtId="0" fontId="21" fillId="4" borderId="0" xfId="0" applyFont="1" applyFill="1"/>
    <xf numFmtId="3" fontId="20" fillId="4" borderId="0" xfId="0" applyNumberFormat="1" applyFont="1" applyFill="1"/>
    <xf numFmtId="3" fontId="13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DD0B0"/>
      <rgbColor rgb="00808080"/>
      <rgbColor rgb="009999FF"/>
      <rgbColor rgb="00993366"/>
      <rgbColor rgb="00FFFFCC"/>
      <rgbColor rgb="00CCECFF"/>
      <rgbColor rgb="00660066"/>
      <rgbColor rgb="00E6A768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54000</xdr:colOff>
      <xdr:row>0</xdr:row>
      <xdr:rowOff>144720</xdr:rowOff>
    </xdr:from>
    <xdr:to>
      <xdr:col>5</xdr:col>
      <xdr:colOff>84240</xdr:colOff>
      <xdr:row>2</xdr:row>
      <xdr:rowOff>84960</xdr:rowOff>
    </xdr:to>
    <xdr:pic>
      <xdr:nvPicPr>
        <xdr:cNvPr id="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9320" y="144720"/>
          <a:ext cx="5846400" cy="356760"/>
        </a:xfrm>
        <a:prstGeom prst="rect">
          <a:avLst/>
        </a:prstGeom>
      </xdr:spPr>
    </xdr:pic>
    <xdr:clientData/>
  </xdr:twoCellAnchor>
  <xdr:twoCellAnchor editAs="absolute">
    <xdr:from>
      <xdr:col>5</xdr:col>
      <xdr:colOff>295560</xdr:colOff>
      <xdr:row>0</xdr:row>
      <xdr:rowOff>144720</xdr:rowOff>
    </xdr:from>
    <xdr:to>
      <xdr:col>8</xdr:col>
      <xdr:colOff>6480</xdr:colOff>
      <xdr:row>2</xdr:row>
      <xdr:rowOff>56520</xdr:rowOff>
    </xdr:to>
    <xdr:pic>
      <xdr:nvPicPr>
        <xdr:cNvPr id="3" name="4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97040" y="144720"/>
          <a:ext cx="2149200" cy="3283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226080</xdr:colOff>
      <xdr:row>0</xdr:row>
      <xdr:rowOff>144720</xdr:rowOff>
    </xdr:from>
    <xdr:to>
      <xdr:col>4</xdr:col>
      <xdr:colOff>429480</xdr:colOff>
      <xdr:row>4</xdr:row>
      <xdr:rowOff>57240</xdr:rowOff>
    </xdr:to>
    <xdr:pic>
      <xdr:nvPicPr>
        <xdr:cNvPr id="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600" y="144720"/>
          <a:ext cx="5844240" cy="562680"/>
        </a:xfrm>
        <a:prstGeom prst="rect">
          <a:avLst/>
        </a:prstGeom>
      </xdr:spPr>
    </xdr:pic>
    <xdr:clientData/>
  </xdr:twoCellAnchor>
  <xdr:twoCellAnchor editAs="absolute">
    <xdr:from>
      <xdr:col>4</xdr:col>
      <xdr:colOff>1083600</xdr:colOff>
      <xdr:row>0</xdr:row>
      <xdr:rowOff>96480</xdr:rowOff>
    </xdr:from>
    <xdr:to>
      <xdr:col>7</xdr:col>
      <xdr:colOff>371520</xdr:colOff>
      <xdr:row>3</xdr:row>
      <xdr:rowOff>143280</xdr:rowOff>
    </xdr:to>
    <xdr:pic>
      <xdr:nvPicPr>
        <xdr:cNvPr id="3" name="2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36960" y="96480"/>
          <a:ext cx="2161440" cy="5342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63360</xdr:colOff>
      <xdr:row>0</xdr:row>
      <xdr:rowOff>153000</xdr:rowOff>
    </xdr:from>
    <xdr:to>
      <xdr:col>5</xdr:col>
      <xdr:colOff>190440</xdr:colOff>
      <xdr:row>3</xdr:row>
      <xdr:rowOff>86400</xdr:rowOff>
    </xdr:to>
    <xdr:pic>
      <xdr:nvPicPr>
        <xdr:cNvPr id="4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360" y="153000"/>
          <a:ext cx="5421960" cy="420840"/>
        </a:xfrm>
        <a:prstGeom prst="rect">
          <a:avLst/>
        </a:prstGeom>
      </xdr:spPr>
    </xdr:pic>
    <xdr:clientData/>
  </xdr:twoCellAnchor>
  <xdr:twoCellAnchor editAs="absolute">
    <xdr:from>
      <xdr:col>6</xdr:col>
      <xdr:colOff>185400</xdr:colOff>
      <xdr:row>0</xdr:row>
      <xdr:rowOff>134280</xdr:rowOff>
    </xdr:from>
    <xdr:to>
      <xdr:col>8</xdr:col>
      <xdr:colOff>512640</xdr:colOff>
      <xdr:row>3</xdr:row>
      <xdr:rowOff>38160</xdr:rowOff>
    </xdr:to>
    <xdr:pic>
      <xdr:nvPicPr>
        <xdr:cNvPr id="5" name="2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86280" y="134280"/>
          <a:ext cx="1533960" cy="391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47"/>
  <sheetViews>
    <sheetView zoomScaleNormal="100" workbookViewId="0">
      <selection activeCell="D18" sqref="D18"/>
    </sheetView>
  </sheetViews>
  <sheetFormatPr baseColWidth="10" defaultRowHeight="15" x14ac:dyDescent="0.2"/>
  <cols>
    <col min="1" max="1" width="11.5703125" style="9"/>
    <col min="2" max="2" width="2.42578125" style="9"/>
    <col min="3" max="3" width="51.7109375" style="9"/>
    <col min="4" max="4" width="19.5703125" style="9"/>
    <col min="5" max="257" width="11.5703125" style="9"/>
    <col min="258" max="1025" width="11.5703125"/>
  </cols>
  <sheetData>
    <row r="2" spans="3:4" ht="19.5" x14ac:dyDescent="0.25">
      <c r="C2" s="10"/>
    </row>
    <row r="3" spans="3:4" x14ac:dyDescent="0.2">
      <c r="C3" s="11"/>
    </row>
    <row r="5" spans="3:4" ht="30" x14ac:dyDescent="0.4">
      <c r="C5" s="12"/>
    </row>
    <row r="6" spans="3:4" ht="18" x14ac:dyDescent="0.25">
      <c r="C6" s="8" t="s">
        <v>0</v>
      </c>
      <c r="D6" s="8"/>
    </row>
    <row r="7" spans="3:4" ht="12.75" x14ac:dyDescent="0.2">
      <c r="C7" s="9" t="s">
        <v>1</v>
      </c>
    </row>
    <row r="8" spans="3:4" ht="15" customHeight="1" x14ac:dyDescent="0.2">
      <c r="C8" s="7" t="s">
        <v>2</v>
      </c>
      <c r="D8" s="7"/>
    </row>
    <row r="9" spans="3:4" ht="12.75" x14ac:dyDescent="0.2">
      <c r="C9" s="13" t="s">
        <v>3</v>
      </c>
      <c r="D9" s="13" t="s">
        <v>4</v>
      </c>
    </row>
    <row r="10" spans="3:4" x14ac:dyDescent="0.2">
      <c r="C10" s="14" t="s">
        <v>5</v>
      </c>
      <c r="D10" s="15">
        <v>1800000</v>
      </c>
    </row>
    <row r="11" spans="3:4" x14ac:dyDescent="0.2">
      <c r="C11" s="16" t="s">
        <v>6</v>
      </c>
      <c r="D11" s="15">
        <v>225000</v>
      </c>
    </row>
    <row r="12" spans="3:4" ht="12.75" x14ac:dyDescent="0.2">
      <c r="C12" s="16" t="s">
        <v>7</v>
      </c>
      <c r="D12" s="17">
        <v>0</v>
      </c>
    </row>
    <row r="13" spans="3:4" x14ac:dyDescent="0.2">
      <c r="C13" s="16" t="s">
        <v>8</v>
      </c>
      <c r="D13" s="15">
        <v>190000</v>
      </c>
    </row>
    <row r="14" spans="3:4" x14ac:dyDescent="0.2">
      <c r="C14" s="16" t="s">
        <v>9</v>
      </c>
      <c r="D14" s="15">
        <v>99000</v>
      </c>
    </row>
    <row r="15" spans="3:4" x14ac:dyDescent="0.2">
      <c r="C15" s="16" t="s">
        <v>10</v>
      </c>
      <c r="D15" s="15">
        <v>30500</v>
      </c>
    </row>
    <row r="16" spans="3:4" ht="12.75" x14ac:dyDescent="0.2">
      <c r="C16" s="16" t="s">
        <v>11</v>
      </c>
      <c r="D16" s="17">
        <v>0</v>
      </c>
    </row>
    <row r="17" spans="3:4" ht="12.75" x14ac:dyDescent="0.2">
      <c r="C17" s="16" t="s">
        <v>12</v>
      </c>
      <c r="D17" s="17">
        <v>0</v>
      </c>
    </row>
    <row r="18" spans="3:4" x14ac:dyDescent="0.2">
      <c r="C18" s="16" t="s">
        <v>13</v>
      </c>
      <c r="D18" s="15">
        <v>1651</v>
      </c>
    </row>
    <row r="19" spans="3:4" ht="12.75" customHeight="1" x14ac:dyDescent="0.2">
      <c r="C19" s="6" t="s">
        <v>14</v>
      </c>
      <c r="D19" s="6"/>
    </row>
    <row r="20" spans="3:4" ht="12.75" x14ac:dyDescent="0.2">
      <c r="C20" s="19"/>
      <c r="D20" s="17"/>
    </row>
    <row r="21" spans="3:4" ht="12.75" x14ac:dyDescent="0.2">
      <c r="C21" s="20"/>
      <c r="D21" s="17"/>
    </row>
    <row r="22" spans="3:4" x14ac:dyDescent="0.2">
      <c r="C22" s="21" t="s">
        <v>15</v>
      </c>
      <c r="D22" s="15">
        <v>18849</v>
      </c>
    </row>
    <row r="23" spans="3:4" x14ac:dyDescent="0.2">
      <c r="C23" s="22" t="s">
        <v>16</v>
      </c>
      <c r="D23" s="23">
        <f>D10+D11+D13+D14+D15+D18+D22</f>
        <v>2365000</v>
      </c>
    </row>
    <row r="25" spans="3:4" ht="18" x14ac:dyDescent="0.25">
      <c r="C25" s="8" t="s">
        <v>17</v>
      </c>
      <c r="D25" s="8"/>
    </row>
    <row r="26" spans="3:4" ht="12.75" customHeight="1" x14ac:dyDescent="0.2">
      <c r="C26" s="5" t="s">
        <v>18</v>
      </c>
      <c r="D26" s="5"/>
    </row>
    <row r="27" spans="3:4" x14ac:dyDescent="0.2">
      <c r="C27" s="24" t="s">
        <v>19</v>
      </c>
      <c r="D27" s="25" t="s">
        <v>4</v>
      </c>
    </row>
    <row r="28" spans="3:4" x14ac:dyDescent="0.2">
      <c r="C28" s="26" t="s">
        <v>20</v>
      </c>
      <c r="D28" s="15">
        <v>106250</v>
      </c>
    </row>
    <row r="29" spans="3:4" x14ac:dyDescent="0.2">
      <c r="C29" s="19" t="s">
        <v>21</v>
      </c>
      <c r="D29" s="15">
        <v>106250</v>
      </c>
    </row>
    <row r="30" spans="3:4" x14ac:dyDescent="0.2">
      <c r="C30" s="19" t="s">
        <v>22</v>
      </c>
      <c r="D30" s="15">
        <v>106250</v>
      </c>
    </row>
    <row r="31" spans="3:4" x14ac:dyDescent="0.2">
      <c r="C31" s="27"/>
      <c r="D31" s="15">
        <v>106250</v>
      </c>
    </row>
    <row r="32" spans="3:4" x14ac:dyDescent="0.2">
      <c r="C32" s="22" t="s">
        <v>23</v>
      </c>
      <c r="D32" s="28">
        <f>SUM(D28:D31)</f>
        <v>425000</v>
      </c>
    </row>
    <row r="33" spans="3:4" x14ac:dyDescent="0.2">
      <c r="C33" s="11"/>
    </row>
    <row r="34" spans="3:4" x14ac:dyDescent="0.2">
      <c r="C34" s="14" t="s">
        <v>24</v>
      </c>
      <c r="D34" s="29">
        <v>1940000</v>
      </c>
    </row>
    <row r="35" spans="3:4" ht="12.75" customHeight="1" x14ac:dyDescent="0.2">
      <c r="C35" s="5" t="s">
        <v>25</v>
      </c>
      <c r="D35" s="5"/>
    </row>
    <row r="36" spans="3:4" x14ac:dyDescent="0.2">
      <c r="C36" s="25" t="s">
        <v>26</v>
      </c>
      <c r="D36" s="25" t="s">
        <v>4</v>
      </c>
    </row>
    <row r="37" spans="3:4" x14ac:dyDescent="0.2">
      <c r="C37" s="30" t="s">
        <v>27</v>
      </c>
      <c r="D37" s="29">
        <v>140000</v>
      </c>
    </row>
    <row r="38" spans="3:4" ht="12.75" x14ac:dyDescent="0.2">
      <c r="C38" s="31" t="s">
        <v>28</v>
      </c>
      <c r="D38" s="17"/>
    </row>
    <row r="39" spans="3:4" ht="12.75" x14ac:dyDescent="0.2">
      <c r="C39" s="31" t="s">
        <v>29</v>
      </c>
      <c r="D39" s="17"/>
    </row>
    <row r="40" spans="3:4" ht="25.5" x14ac:dyDescent="0.2">
      <c r="C40" s="31" t="s">
        <v>30</v>
      </c>
      <c r="D40" s="17"/>
    </row>
    <row r="41" spans="3:4" x14ac:dyDescent="0.2">
      <c r="C41" s="31" t="s">
        <v>31</v>
      </c>
      <c r="D41" s="29">
        <v>1800000</v>
      </c>
    </row>
    <row r="42" spans="3:4" ht="12.75" x14ac:dyDescent="0.2">
      <c r="C42" s="31" t="s">
        <v>32</v>
      </c>
      <c r="D42" s="17"/>
    </row>
    <row r="43" spans="3:4" ht="12.75" x14ac:dyDescent="0.2">
      <c r="C43" s="31" t="s">
        <v>33</v>
      </c>
      <c r="D43" s="17"/>
    </row>
    <row r="44" spans="3:4" ht="12.75" customHeight="1" x14ac:dyDescent="0.2">
      <c r="C44" s="4" t="s">
        <v>34</v>
      </c>
      <c r="D44" s="4"/>
    </row>
    <row r="45" spans="3:4" ht="12.75" x14ac:dyDescent="0.2">
      <c r="C45" s="32"/>
      <c r="D45" s="17"/>
    </row>
    <row r="46" spans="3:4" ht="12.75" x14ac:dyDescent="0.2">
      <c r="C46" s="27"/>
      <c r="D46" s="33"/>
    </row>
    <row r="47" spans="3:4" x14ac:dyDescent="0.2">
      <c r="C47" s="34" t="s">
        <v>35</v>
      </c>
      <c r="D47" s="23">
        <f>SUM(D37:D46)</f>
        <v>1940000</v>
      </c>
    </row>
  </sheetData>
  <mergeCells count="7">
    <mergeCell ref="C35:D35"/>
    <mergeCell ref="C44:D44"/>
    <mergeCell ref="C6:D6"/>
    <mergeCell ref="C8:D8"/>
    <mergeCell ref="C19:D19"/>
    <mergeCell ref="C25:D25"/>
    <mergeCell ref="C26:D26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W25"/>
  <sheetViews>
    <sheetView topLeftCell="B1" zoomScaleNormal="100" workbookViewId="0">
      <selection activeCell="B19" sqref="B19"/>
    </sheetView>
  </sheetViews>
  <sheetFormatPr baseColWidth="10" defaultRowHeight="15" x14ac:dyDescent="0.2"/>
  <cols>
    <col min="1" max="1" width="11.5703125" style="9"/>
    <col min="2" max="2" width="27" style="9"/>
    <col min="3" max="3" width="22.42578125" style="9"/>
    <col min="4" max="4" width="31" style="9"/>
    <col min="5" max="5" width="17.7109375" style="9"/>
    <col min="6" max="257" width="11.5703125" style="9"/>
    <col min="258" max="1025" width="11.5703125"/>
  </cols>
  <sheetData>
    <row r="8" spans="2:5" ht="18" x14ac:dyDescent="0.25">
      <c r="B8" s="35" t="s">
        <v>36</v>
      </c>
    </row>
    <row r="10" spans="2:5" ht="12.75" x14ac:dyDescent="0.2">
      <c r="B10" s="9" t="s">
        <v>37</v>
      </c>
    </row>
    <row r="12" spans="2:5" ht="15" customHeight="1" x14ac:dyDescent="0.2">
      <c r="B12" s="7" t="s">
        <v>38</v>
      </c>
      <c r="C12" s="7"/>
      <c r="D12" s="7" t="s">
        <v>39</v>
      </c>
      <c r="E12" s="7"/>
    </row>
    <row r="13" spans="2:5" ht="16.5" customHeight="1" x14ac:dyDescent="0.2">
      <c r="B13" s="36" t="s">
        <v>40</v>
      </c>
      <c r="C13" s="17">
        <f>C14</f>
        <v>2344500</v>
      </c>
      <c r="D13" s="36" t="s">
        <v>41</v>
      </c>
      <c r="E13" s="17">
        <f>SUM(E14:E17)</f>
        <v>425000</v>
      </c>
    </row>
    <row r="14" spans="2:5" ht="12.75" x14ac:dyDescent="0.2">
      <c r="B14" s="37" t="s">
        <v>42</v>
      </c>
      <c r="C14" s="17">
        <v>2344500</v>
      </c>
      <c r="D14" s="16" t="s">
        <v>43</v>
      </c>
      <c r="E14" s="17">
        <v>425000</v>
      </c>
    </row>
    <row r="15" spans="2:5" ht="12.75" x14ac:dyDescent="0.2">
      <c r="B15" s="16" t="s">
        <v>44</v>
      </c>
      <c r="C15" s="17">
        <v>1800000</v>
      </c>
      <c r="D15" s="16" t="s">
        <v>45</v>
      </c>
      <c r="E15" s="17">
        <v>0</v>
      </c>
    </row>
    <row r="16" spans="2:5" ht="12.75" x14ac:dyDescent="0.2">
      <c r="B16" s="16" t="s">
        <v>46</v>
      </c>
      <c r="C16" s="17">
        <v>190000</v>
      </c>
      <c r="D16" s="16" t="s">
        <v>47</v>
      </c>
      <c r="E16" s="17">
        <v>0</v>
      </c>
    </row>
    <row r="17" spans="2:5" ht="12.75" x14ac:dyDescent="0.2">
      <c r="B17" s="16" t="s">
        <v>48</v>
      </c>
      <c r="C17" s="17">
        <v>99000</v>
      </c>
      <c r="D17" s="16"/>
      <c r="E17" s="17"/>
    </row>
    <row r="18" spans="2:5" ht="12.75" x14ac:dyDescent="0.2">
      <c r="B18" s="16" t="s">
        <v>49</v>
      </c>
      <c r="C18" s="17">
        <v>30500</v>
      </c>
      <c r="D18" s="38" t="s">
        <v>50</v>
      </c>
      <c r="E18" s="17">
        <f>SUM(E19:E24)</f>
        <v>1940000</v>
      </c>
    </row>
    <row r="19" spans="2:5" ht="12.75" x14ac:dyDescent="0.2">
      <c r="B19" s="16" t="s">
        <v>6</v>
      </c>
      <c r="C19" s="17">
        <v>225000</v>
      </c>
      <c r="D19" s="16" t="s">
        <v>51</v>
      </c>
      <c r="E19" s="17">
        <v>1940000</v>
      </c>
    </row>
    <row r="20" spans="2:5" ht="0.75" customHeight="1" x14ac:dyDescent="0.2">
      <c r="B20" s="16"/>
      <c r="C20" s="17"/>
      <c r="D20" s="16"/>
      <c r="E20" s="17"/>
    </row>
    <row r="21" spans="2:5" ht="12.75" hidden="1" customHeight="1" x14ac:dyDescent="0.2">
      <c r="B21" s="14"/>
      <c r="C21" s="17"/>
      <c r="D21" s="14"/>
      <c r="E21" s="17"/>
    </row>
    <row r="22" spans="2:5" ht="12.75" x14ac:dyDescent="0.2">
      <c r="B22" s="38" t="s">
        <v>52</v>
      </c>
      <c r="C22" s="17">
        <v>20500</v>
      </c>
      <c r="D22" s="16" t="s">
        <v>53</v>
      </c>
      <c r="E22" s="17">
        <v>0</v>
      </c>
    </row>
    <row r="23" spans="2:5" ht="12.75" x14ac:dyDescent="0.2">
      <c r="B23" s="16" t="s">
        <v>13</v>
      </c>
      <c r="C23" s="17">
        <v>1651</v>
      </c>
      <c r="D23" s="16"/>
      <c r="E23" s="17"/>
    </row>
    <row r="24" spans="2:5" ht="12.75" x14ac:dyDescent="0.2">
      <c r="B24" s="16" t="s">
        <v>54</v>
      </c>
      <c r="C24" s="17">
        <v>18849</v>
      </c>
      <c r="D24" s="16"/>
      <c r="E24" s="17"/>
    </row>
    <row r="25" spans="2:5" x14ac:dyDescent="0.2">
      <c r="B25" s="22" t="s">
        <v>55</v>
      </c>
      <c r="C25" s="23">
        <v>2365000</v>
      </c>
      <c r="D25" s="22" t="s">
        <v>55</v>
      </c>
      <c r="E25" s="23">
        <v>2365000</v>
      </c>
    </row>
  </sheetData>
  <mergeCells count="2">
    <mergeCell ref="B12:C12"/>
    <mergeCell ref="D12:E12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4"/>
  <sheetViews>
    <sheetView zoomScaleNormal="100" workbookViewId="0">
      <selection activeCell="C9" sqref="C9"/>
    </sheetView>
  </sheetViews>
  <sheetFormatPr baseColWidth="10" defaultRowHeight="15" x14ac:dyDescent="0.2"/>
  <cols>
    <col min="1" max="1" width="8.5703125"/>
    <col min="2" max="2" width="34.42578125"/>
    <col min="3" max="3" width="23.7109375"/>
    <col min="4" max="1025" width="8.5703125"/>
  </cols>
  <sheetData>
    <row r="6" spans="1:7" ht="15" customHeight="1" x14ac:dyDescent="0.2">
      <c r="B6" s="7" t="s">
        <v>56</v>
      </c>
      <c r="C6" s="7"/>
    </row>
    <row r="7" spans="1:7" x14ac:dyDescent="0.2">
      <c r="A7" s="9"/>
      <c r="B7" s="39"/>
      <c r="C7" s="13" t="s">
        <v>57</v>
      </c>
      <c r="D7" s="9"/>
      <c r="E7" s="9"/>
      <c r="F7" s="9"/>
      <c r="G7" s="9"/>
    </row>
    <row r="8" spans="1:7" ht="17.25" customHeight="1" x14ac:dyDescent="0.2">
      <c r="A8" s="9"/>
      <c r="B8" s="13" t="s">
        <v>58</v>
      </c>
      <c r="C8" s="40">
        <v>9231033.5999999996</v>
      </c>
      <c r="D8" s="9"/>
      <c r="E8" s="9"/>
      <c r="F8" s="9"/>
      <c r="G8" s="9"/>
    </row>
    <row r="9" spans="1:7" ht="33" customHeight="1" x14ac:dyDescent="0.2">
      <c r="A9" s="9"/>
      <c r="B9" s="14" t="s">
        <v>59</v>
      </c>
      <c r="C9" s="17">
        <f>'Balance Inicial'!C23+C8*0.52</f>
        <v>4801788.4720000001</v>
      </c>
      <c r="D9" s="9"/>
      <c r="E9" s="9"/>
      <c r="F9" s="9"/>
      <c r="G9" s="9"/>
    </row>
    <row r="10" spans="1:7" ht="20.25" customHeight="1" x14ac:dyDescent="0.2">
      <c r="A10" s="9"/>
      <c r="B10" s="16" t="s">
        <v>60</v>
      </c>
      <c r="C10" s="17">
        <v>120000</v>
      </c>
      <c r="D10" s="9"/>
      <c r="E10" s="9"/>
      <c r="F10" s="9"/>
      <c r="G10" s="9"/>
    </row>
    <row r="11" spans="1:7" ht="18.75" customHeight="1" x14ac:dyDescent="0.2">
      <c r="A11" s="9"/>
      <c r="B11" s="16" t="s">
        <v>61</v>
      </c>
      <c r="C11" s="17">
        <v>0</v>
      </c>
      <c r="D11" s="9"/>
      <c r="E11" s="9"/>
      <c r="F11" s="9"/>
      <c r="G11" s="9"/>
    </row>
    <row r="12" spans="1:7" ht="12.75" x14ac:dyDescent="0.2">
      <c r="A12" s="9"/>
      <c r="B12" s="16" t="s">
        <v>62</v>
      </c>
      <c r="C12" s="17">
        <v>0</v>
      </c>
      <c r="D12" s="9"/>
      <c r="E12" s="9"/>
      <c r="F12" s="9"/>
      <c r="G12" s="9"/>
    </row>
    <row r="13" spans="1:7" ht="12.75" customHeight="1" x14ac:dyDescent="0.2">
      <c r="A13" s="9"/>
      <c r="B13" s="16" t="s">
        <v>63</v>
      </c>
      <c r="C13" s="17">
        <v>0</v>
      </c>
      <c r="D13" s="9"/>
      <c r="E13" s="9"/>
      <c r="F13" s="9"/>
      <c r="G13" s="9"/>
    </row>
    <row r="14" spans="1:7" ht="12.75" x14ac:dyDescent="0.2">
      <c r="A14" s="9"/>
      <c r="B14" s="16" t="s">
        <v>64</v>
      </c>
      <c r="C14" s="17">
        <v>1715.72</v>
      </c>
      <c r="D14" s="9"/>
      <c r="E14" s="9"/>
      <c r="F14" s="9"/>
      <c r="G14" s="9"/>
    </row>
    <row r="15" spans="1:7" ht="13.5" customHeight="1" x14ac:dyDescent="0.2">
      <c r="A15" s="9"/>
      <c r="B15" s="16" t="s">
        <v>65</v>
      </c>
      <c r="C15" s="17">
        <v>0</v>
      </c>
      <c r="D15" s="9"/>
      <c r="E15" s="9"/>
      <c r="F15" s="9"/>
      <c r="G15" s="9"/>
    </row>
    <row r="16" spans="1:7" ht="15.75" customHeight="1" x14ac:dyDescent="0.2">
      <c r="A16" s="9"/>
      <c r="B16" s="16" t="s">
        <v>66</v>
      </c>
      <c r="C16" s="17">
        <v>439512.6</v>
      </c>
      <c r="D16" s="9"/>
      <c r="E16" s="9"/>
      <c r="F16" s="9"/>
      <c r="G16" s="9"/>
    </row>
    <row r="17" spans="1:7" ht="16.5" customHeight="1" x14ac:dyDescent="0.2">
      <c r="A17" s="9"/>
      <c r="B17" s="14" t="s">
        <v>67</v>
      </c>
      <c r="C17" s="17">
        <v>4500</v>
      </c>
      <c r="D17" s="9"/>
      <c r="E17" s="9"/>
      <c r="F17" s="9"/>
      <c r="G17" s="9"/>
    </row>
    <row r="18" spans="1:7" ht="12.75" x14ac:dyDescent="0.2">
      <c r="A18" s="9"/>
      <c r="B18" s="16" t="s">
        <v>68</v>
      </c>
      <c r="C18" s="17">
        <v>6000</v>
      </c>
      <c r="D18" s="9"/>
      <c r="E18" s="9"/>
      <c r="F18" s="9"/>
      <c r="G18" s="9"/>
    </row>
    <row r="19" spans="1:7" ht="15.75" customHeight="1" x14ac:dyDescent="0.2">
      <c r="A19" s="9"/>
      <c r="B19" s="16" t="s">
        <v>69</v>
      </c>
      <c r="C19" s="17">
        <v>3951.99</v>
      </c>
      <c r="D19" s="9"/>
      <c r="E19" s="9"/>
      <c r="F19" s="9"/>
      <c r="G19" s="9"/>
    </row>
    <row r="20" spans="1:7" ht="15.75" customHeight="1" x14ac:dyDescent="0.2">
      <c r="A20" s="9"/>
      <c r="B20" s="16" t="s">
        <v>70</v>
      </c>
      <c r="C20" s="17">
        <f>68500</f>
        <v>68500</v>
      </c>
      <c r="D20" s="9"/>
      <c r="E20" s="9"/>
      <c r="F20" s="9"/>
      <c r="G20" s="9"/>
    </row>
    <row r="21" spans="1:7" ht="12.75" x14ac:dyDescent="0.2">
      <c r="A21" s="9"/>
      <c r="B21" s="16" t="s">
        <v>71</v>
      </c>
      <c r="C21" s="17">
        <v>18220.3</v>
      </c>
      <c r="D21" s="9"/>
      <c r="E21" s="9"/>
      <c r="F21" s="9"/>
      <c r="G21" s="9"/>
    </row>
    <row r="22" spans="1:7" ht="12.75" x14ac:dyDescent="0.2">
      <c r="A22" s="9"/>
      <c r="B22" s="18" t="s">
        <v>72</v>
      </c>
      <c r="C22" s="40">
        <f>SUM(C9:C21)</f>
        <v>5464189.0819999995</v>
      </c>
      <c r="D22" s="9"/>
      <c r="E22" s="9"/>
      <c r="F22" s="9"/>
      <c r="G22" s="9"/>
    </row>
    <row r="23" spans="1:7" ht="17.100000000000001" customHeight="1" x14ac:dyDescent="0.2">
      <c r="A23" s="9"/>
      <c r="B23" s="3" t="s">
        <v>73</v>
      </c>
      <c r="C23" s="23">
        <f>C8-C22</f>
        <v>3766844.5180000002</v>
      </c>
      <c r="D23" s="9"/>
      <c r="E23" s="9"/>
      <c r="F23" s="9"/>
      <c r="G23" s="9"/>
    </row>
    <row r="24" spans="1:7" x14ac:dyDescent="0.2">
      <c r="A24" s="9"/>
      <c r="B24" s="3"/>
      <c r="C24" s="23"/>
      <c r="D24" s="9"/>
      <c r="E24" s="9"/>
      <c r="F24" s="9"/>
      <c r="G24" s="9"/>
    </row>
  </sheetData>
  <mergeCells count="2">
    <mergeCell ref="B6:C6"/>
    <mergeCell ref="B23:B24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B1" zoomScaleNormal="100" workbookViewId="0">
      <pane ySplit="600" activePane="bottomLeft"/>
      <selection pane="bottomLeft" activeCell="C20" sqref="C20"/>
    </sheetView>
  </sheetViews>
  <sheetFormatPr baseColWidth="10" defaultRowHeight="15" x14ac:dyDescent="0.2"/>
  <cols>
    <col min="1" max="1" width="36.42578125"/>
    <col min="2" max="2" width="19.5703125"/>
    <col min="3" max="3" width="20.85546875"/>
    <col min="4" max="6" width="0" hidden="1"/>
    <col min="8" max="8" width="28"/>
    <col min="9" max="9" width="16.140625"/>
    <col min="10" max="10" width="21.5703125"/>
    <col min="11" max="1025" width="11.85546875"/>
  </cols>
  <sheetData>
    <row r="1" spans="1:10" ht="15.75" x14ac:dyDescent="0.2">
      <c r="A1" s="41" t="s">
        <v>74</v>
      </c>
      <c r="B1" s="42" t="s">
        <v>75</v>
      </c>
      <c r="C1" s="43" t="s">
        <v>76</v>
      </c>
      <c r="D1" s="44"/>
      <c r="E1" s="45"/>
      <c r="H1" s="46"/>
      <c r="I1" s="42" t="s">
        <v>75</v>
      </c>
      <c r="J1" s="47" t="s">
        <v>77</v>
      </c>
    </row>
    <row r="2" spans="1:10" ht="21" x14ac:dyDescent="0.35">
      <c r="A2" s="2" t="s">
        <v>78</v>
      </c>
      <c r="B2" s="2"/>
      <c r="C2" s="2"/>
      <c r="D2" s="2"/>
      <c r="E2" s="2"/>
      <c r="H2" s="1" t="s">
        <v>79</v>
      </c>
      <c r="I2" s="1"/>
      <c r="J2" s="1"/>
    </row>
    <row r="3" spans="1:10" x14ac:dyDescent="0.2">
      <c r="A3" s="49" t="s">
        <v>80</v>
      </c>
      <c r="B3" s="50">
        <f>SUM(B4,B7)</f>
        <v>2344500</v>
      </c>
      <c r="C3" s="50">
        <f>SUM(C4,C7)</f>
        <v>2276000</v>
      </c>
      <c r="D3" s="51"/>
      <c r="E3" s="52"/>
      <c r="H3" s="53" t="s">
        <v>81</v>
      </c>
      <c r="I3" s="54">
        <f>SUM(I4:I7)</f>
        <v>425000</v>
      </c>
      <c r="J3" s="55">
        <f>SUM(J4:J7)</f>
        <v>4191844.5180000002</v>
      </c>
    </row>
    <row r="4" spans="1:10" x14ac:dyDescent="0.25">
      <c r="A4" s="56" t="s">
        <v>82</v>
      </c>
      <c r="B4" s="57">
        <f>SUM(B5:B6)</f>
        <v>0</v>
      </c>
      <c r="C4" s="58">
        <f>SUM(C5:C6)</f>
        <v>0</v>
      </c>
      <c r="D4" s="59"/>
      <c r="E4" s="60"/>
      <c r="H4" s="61" t="s">
        <v>83</v>
      </c>
      <c r="I4" s="62">
        <f>'Balance Inicial'!E14</f>
        <v>425000</v>
      </c>
      <c r="J4" s="62">
        <f>I4</f>
        <v>425000</v>
      </c>
    </row>
    <row r="5" spans="1:10" x14ac:dyDescent="0.25">
      <c r="A5" s="63"/>
      <c r="B5" s="62"/>
      <c r="C5" s="64"/>
      <c r="D5" s="65"/>
      <c r="E5" s="66"/>
      <c r="H5" s="61" t="s">
        <v>45</v>
      </c>
      <c r="I5" s="62">
        <v>0</v>
      </c>
      <c r="J5" s="62">
        <f>'Cuenta de Resultados'!C23</f>
        <v>3766844.5180000002</v>
      </c>
    </row>
    <row r="6" spans="1:10" x14ac:dyDescent="0.25">
      <c r="A6" s="63"/>
      <c r="B6" s="62"/>
      <c r="C6" s="64"/>
      <c r="D6" s="65"/>
      <c r="E6" s="66"/>
      <c r="H6" s="61" t="s">
        <v>47</v>
      </c>
      <c r="I6" s="62">
        <v>0</v>
      </c>
      <c r="J6" s="62">
        <v>0</v>
      </c>
    </row>
    <row r="7" spans="1:10" x14ac:dyDescent="0.25">
      <c r="A7" s="56" t="s">
        <v>84</v>
      </c>
      <c r="B7" s="57">
        <f>SUM(B8:B13)</f>
        <v>2344500</v>
      </c>
      <c r="C7" s="57">
        <f>SUM(C8:C13)</f>
        <v>2276000</v>
      </c>
      <c r="D7" s="59"/>
      <c r="E7" s="60"/>
      <c r="H7" s="61"/>
      <c r="I7" s="62"/>
      <c r="J7" s="62"/>
    </row>
    <row r="8" spans="1:10" x14ac:dyDescent="0.2">
      <c r="A8" s="63" t="s">
        <v>44</v>
      </c>
      <c r="B8" s="62">
        <f>'Balance Inicial'!C15</f>
        <v>1800000</v>
      </c>
      <c r="C8" s="64">
        <f>B8+B12</f>
        <v>2025000</v>
      </c>
      <c r="D8" s="65"/>
      <c r="E8" s="66"/>
      <c r="H8" s="53" t="s">
        <v>85</v>
      </c>
      <c r="I8" s="54">
        <f>SUM(I9:I13)</f>
        <v>1940000</v>
      </c>
      <c r="J8" s="54">
        <f>SUM(J9:J13)</f>
        <v>1926714.68</v>
      </c>
    </row>
    <row r="9" spans="1:10" x14ac:dyDescent="0.25">
      <c r="A9" s="63" t="s">
        <v>46</v>
      </c>
      <c r="B9" s="62">
        <f>'Balance Inicial'!C16</f>
        <v>190000</v>
      </c>
      <c r="C9" s="64">
        <f>B9</f>
        <v>190000</v>
      </c>
      <c r="D9" s="65"/>
      <c r="E9" s="66"/>
      <c r="H9" s="61" t="s">
        <v>86</v>
      </c>
      <c r="I9" s="62">
        <f>'Balance Inicial'!E19</f>
        <v>1940000</v>
      </c>
      <c r="J9" s="62">
        <f>1806714.68+120000</f>
        <v>1926714.68</v>
      </c>
    </row>
    <row r="10" spans="1:10" x14ac:dyDescent="0.25">
      <c r="A10" s="63" t="s">
        <v>48</v>
      </c>
      <c r="B10" s="62">
        <f>'Balance Inicial'!C17</f>
        <v>99000</v>
      </c>
      <c r="C10" s="64">
        <f>B10</f>
        <v>99000</v>
      </c>
      <c r="D10" s="65"/>
      <c r="E10" s="66"/>
      <c r="H10" s="61"/>
      <c r="I10" s="62"/>
      <c r="J10" s="62"/>
    </row>
    <row r="11" spans="1:10" x14ac:dyDescent="0.25">
      <c r="A11" s="63" t="s">
        <v>49</v>
      </c>
      <c r="B11" s="62">
        <f>'Balance Inicial'!C18</f>
        <v>30500</v>
      </c>
      <c r="C11" s="64">
        <f>B11</f>
        <v>30500</v>
      </c>
      <c r="D11" s="65"/>
      <c r="E11" s="66"/>
      <c r="H11" s="61"/>
      <c r="I11" s="62"/>
      <c r="J11" s="62"/>
    </row>
    <row r="12" spans="1:10" x14ac:dyDescent="0.25">
      <c r="A12" s="63" t="s">
        <v>6</v>
      </c>
      <c r="B12" s="62">
        <f>'Balance Inicial'!C19</f>
        <v>225000</v>
      </c>
      <c r="C12" s="64">
        <v>0</v>
      </c>
      <c r="D12" s="65"/>
      <c r="E12" s="66"/>
      <c r="H12" s="61"/>
      <c r="I12" s="62"/>
      <c r="J12" s="62"/>
    </row>
    <row r="13" spans="1:10" x14ac:dyDescent="0.25">
      <c r="A13" s="63" t="s">
        <v>87</v>
      </c>
      <c r="B13" s="62">
        <v>0</v>
      </c>
      <c r="C13" s="64">
        <f>-'Cuenta de Resultados'!C20</f>
        <v>-68500</v>
      </c>
      <c r="D13" s="65"/>
      <c r="E13" s="66"/>
      <c r="H13" s="61"/>
      <c r="I13" s="62"/>
      <c r="J13" s="62"/>
    </row>
    <row r="14" spans="1:10" x14ac:dyDescent="0.2">
      <c r="A14" s="49" t="s">
        <v>88</v>
      </c>
      <c r="B14" s="54">
        <f>SUM(B15,B18,B22)</f>
        <v>25500</v>
      </c>
      <c r="C14" s="50">
        <f>SUM(C15,C18,C22)</f>
        <v>3847559.1979999999</v>
      </c>
      <c r="D14" s="51"/>
      <c r="E14" s="52"/>
      <c r="H14" s="53" t="s">
        <v>89</v>
      </c>
      <c r="I14" s="54">
        <f>SUM(I15:I18)</f>
        <v>5000</v>
      </c>
      <c r="J14" s="54">
        <f>SUM(J15:J18)</f>
        <v>5000</v>
      </c>
    </row>
    <row r="15" spans="1:10" x14ac:dyDescent="0.25">
      <c r="A15" s="67" t="s">
        <v>13</v>
      </c>
      <c r="B15" s="68">
        <f>B16+B17</f>
        <v>1651</v>
      </c>
      <c r="C15" s="69">
        <f>C16+C17</f>
        <v>39453.184701369864</v>
      </c>
      <c r="D15" s="70"/>
      <c r="E15" s="71"/>
      <c r="H15" s="61" t="s">
        <v>90</v>
      </c>
      <c r="I15" s="62">
        <v>5000</v>
      </c>
      <c r="J15" s="62">
        <v>5000</v>
      </c>
    </row>
    <row r="16" spans="1:10" x14ac:dyDescent="0.25">
      <c r="A16" s="63" t="s">
        <v>13</v>
      </c>
      <c r="B16" s="62">
        <f>'Balance Inicial'!C23</f>
        <v>1651</v>
      </c>
      <c r="C16" s="64">
        <f>0.52*'Cuenta de Resultados'!C8*3/365</f>
        <v>39453.184701369864</v>
      </c>
      <c r="D16" s="65"/>
      <c r="E16" s="66"/>
      <c r="H16" s="61"/>
      <c r="I16" s="62"/>
      <c r="J16" s="62"/>
    </row>
    <row r="17" spans="1:10" x14ac:dyDescent="0.25">
      <c r="A17" s="63"/>
      <c r="B17" s="62"/>
      <c r="C17" s="64"/>
      <c r="D17" s="65"/>
      <c r="E17" s="66"/>
      <c r="H17" s="61"/>
      <c r="I17" s="62"/>
      <c r="J17" s="62"/>
    </row>
    <row r="18" spans="1:10" x14ac:dyDescent="0.25">
      <c r="A18" s="67" t="s">
        <v>91</v>
      </c>
      <c r="B18" s="68">
        <f>SUM(B19:B21)</f>
        <v>5000</v>
      </c>
      <c r="C18" s="69">
        <f>SUM(C19:C21)</f>
        <v>5000</v>
      </c>
      <c r="D18" s="70"/>
      <c r="E18" s="71"/>
      <c r="H18" s="61"/>
      <c r="I18" s="62"/>
      <c r="J18" s="62"/>
    </row>
    <row r="19" spans="1:10" ht="12.75" x14ac:dyDescent="0.2">
      <c r="A19" s="63" t="s">
        <v>92</v>
      </c>
      <c r="B19" s="62">
        <v>5000</v>
      </c>
      <c r="C19" s="64">
        <v>5000</v>
      </c>
      <c r="D19" s="65"/>
      <c r="E19" s="66"/>
      <c r="H19" s="72"/>
      <c r="I19" s="72"/>
      <c r="J19" s="72"/>
    </row>
    <row r="20" spans="1:10" ht="12.75" x14ac:dyDescent="0.2">
      <c r="A20" s="63"/>
      <c r="B20" s="62"/>
      <c r="C20" s="64"/>
      <c r="D20" s="65"/>
      <c r="E20" s="66"/>
      <c r="H20" s="72"/>
      <c r="I20" s="72"/>
      <c r="J20" s="72"/>
    </row>
    <row r="21" spans="1:10" ht="12.75" x14ac:dyDescent="0.2">
      <c r="A21" s="63"/>
      <c r="B21" s="62"/>
      <c r="C21" s="64"/>
      <c r="D21" s="65"/>
      <c r="E21" s="66"/>
      <c r="H21" s="72"/>
      <c r="I21" s="72"/>
      <c r="J21" s="72"/>
    </row>
    <row r="22" spans="1:10" x14ac:dyDescent="0.25">
      <c r="A22" s="67" t="s">
        <v>54</v>
      </c>
      <c r="B22" s="68">
        <f>SUM(B23:B24)</f>
        <v>18849</v>
      </c>
      <c r="C22" s="69">
        <f>SUM(C23:C24)</f>
        <v>3803106.0132986298</v>
      </c>
      <c r="D22" s="70"/>
      <c r="E22" s="71"/>
      <c r="H22" s="72"/>
      <c r="I22" s="72"/>
      <c r="J22" s="72"/>
    </row>
    <row r="23" spans="1:10" ht="12.75" x14ac:dyDescent="0.2">
      <c r="A23" s="63" t="s">
        <v>93</v>
      </c>
      <c r="B23" s="62">
        <v>17000</v>
      </c>
      <c r="C23" s="64">
        <f>B23+B24+'Cuenta de Resultados'!C8-'Cuenta de Resultados'!C9+B16-C16-SUM('Cuenta de Resultados'!C10:C21)-C13-(I9-J9)-C24</f>
        <v>3800763.0132986298</v>
      </c>
      <c r="D23" s="65"/>
      <c r="E23" s="66"/>
      <c r="H23" s="72"/>
      <c r="I23" s="72"/>
      <c r="J23" s="72"/>
    </row>
    <row r="24" spans="1:10" ht="12.75" x14ac:dyDescent="0.2">
      <c r="A24" s="63" t="s">
        <v>94</v>
      </c>
      <c r="B24" s="62">
        <v>1849</v>
      </c>
      <c r="C24" s="64">
        <v>2343</v>
      </c>
      <c r="D24" s="65"/>
      <c r="E24" s="66"/>
      <c r="H24" s="72"/>
      <c r="I24" s="72"/>
      <c r="J24" s="72"/>
    </row>
    <row r="25" spans="1:10" ht="18" x14ac:dyDescent="0.25">
      <c r="A25" s="73" t="s">
        <v>95</v>
      </c>
      <c r="B25" s="74">
        <f>SUM(B3,B14)</f>
        <v>2370000</v>
      </c>
      <c r="C25" s="75">
        <f>SUM(C3,C14)</f>
        <v>6123559.1979999999</v>
      </c>
      <c r="D25" s="76"/>
      <c r="E25" s="77">
        <f>SUM(E3,E14)</f>
        <v>0</v>
      </c>
      <c r="H25" s="78" t="s">
        <v>96</v>
      </c>
      <c r="I25" s="74">
        <f>SUM(I3,I8,I14)</f>
        <v>2370000</v>
      </c>
      <c r="J25" s="79">
        <f>SUM(J3,J8,J14)</f>
        <v>6123559.1979999999</v>
      </c>
    </row>
    <row r="27" spans="1:10" ht="12.75" x14ac:dyDescent="0.2">
      <c r="C27" s="80"/>
    </row>
    <row r="29" spans="1:10" ht="15.75" x14ac:dyDescent="0.2">
      <c r="D29" s="41"/>
      <c r="E29" s="41"/>
    </row>
    <row r="30" spans="1:10" ht="21" x14ac:dyDescent="0.35">
      <c r="D30" s="48"/>
      <c r="E30" s="48"/>
    </row>
    <row r="31" spans="1:10" x14ac:dyDescent="0.2">
      <c r="D31" s="51"/>
      <c r="E31" s="51"/>
    </row>
    <row r="32" spans="1:10" ht="12.75" x14ac:dyDescent="0.2">
      <c r="D32" s="65"/>
      <c r="E32" s="65"/>
    </row>
    <row r="33" spans="4:5" ht="12.75" x14ac:dyDescent="0.2">
      <c r="D33" s="65"/>
      <c r="E33" s="65"/>
    </row>
    <row r="34" spans="4:5" ht="12.75" x14ac:dyDescent="0.2">
      <c r="D34" s="65"/>
      <c r="E34" s="65"/>
    </row>
    <row r="35" spans="4:5" ht="12.75" x14ac:dyDescent="0.2">
      <c r="D35" s="65"/>
      <c r="E35" s="65"/>
    </row>
    <row r="36" spans="4:5" x14ac:dyDescent="0.2">
      <c r="D36" s="51"/>
      <c r="E36" s="51"/>
    </row>
    <row r="37" spans="4:5" ht="12.75" x14ac:dyDescent="0.2">
      <c r="D37" s="65"/>
      <c r="E37" s="65"/>
    </row>
    <row r="38" spans="4:5" ht="12.75" x14ac:dyDescent="0.2">
      <c r="D38" s="65"/>
      <c r="E38" s="65"/>
    </row>
    <row r="39" spans="4:5" ht="12.75" x14ac:dyDescent="0.2">
      <c r="D39" s="65"/>
      <c r="E39" s="65"/>
    </row>
    <row r="40" spans="4:5" ht="12.75" x14ac:dyDescent="0.2">
      <c r="D40" s="65"/>
      <c r="E40" s="65"/>
    </row>
    <row r="41" spans="4:5" ht="12.75" x14ac:dyDescent="0.2">
      <c r="D41" s="65"/>
      <c r="E41" s="65"/>
    </row>
    <row r="42" spans="4:5" x14ac:dyDescent="0.2">
      <c r="D42" s="51"/>
      <c r="E42" s="51"/>
    </row>
    <row r="43" spans="4:5" ht="12.75" x14ac:dyDescent="0.2">
      <c r="D43" s="65"/>
      <c r="E43" s="65"/>
    </row>
    <row r="44" spans="4:5" ht="12.75" x14ac:dyDescent="0.2">
      <c r="D44" s="65"/>
      <c r="E44" s="65"/>
    </row>
    <row r="45" spans="4:5" ht="12.75" x14ac:dyDescent="0.2">
      <c r="D45" s="65"/>
      <c r="E45" s="65"/>
    </row>
    <row r="46" spans="4:5" ht="12.75" x14ac:dyDescent="0.2">
      <c r="D46" s="65"/>
      <c r="E46" s="65"/>
    </row>
    <row r="47" spans="4:5" ht="12.75" x14ac:dyDescent="0.2">
      <c r="D47" s="63"/>
      <c r="E47" s="63"/>
    </row>
    <row r="48" spans="4:5" ht="12.75" x14ac:dyDescent="0.2">
      <c r="D48" s="63"/>
      <c r="E48" s="63"/>
    </row>
    <row r="49" spans="4:5" ht="12.75" x14ac:dyDescent="0.2">
      <c r="D49" s="63"/>
      <c r="E49" s="63"/>
    </row>
    <row r="50" spans="4:5" ht="12.75" x14ac:dyDescent="0.2">
      <c r="D50" s="63"/>
      <c r="E50" s="63"/>
    </row>
    <row r="51" spans="4:5" ht="12.75" x14ac:dyDescent="0.2">
      <c r="D51" s="63"/>
      <c r="E51" s="63"/>
    </row>
    <row r="52" spans="4:5" ht="12.75" x14ac:dyDescent="0.2">
      <c r="D52" s="63"/>
      <c r="E52" s="63"/>
    </row>
    <row r="53" spans="4:5" ht="18" x14ac:dyDescent="0.25">
      <c r="D53" s="81"/>
      <c r="E53" s="81"/>
    </row>
  </sheetData>
  <mergeCells count="2">
    <mergeCell ref="A2:E2"/>
    <mergeCell ref="H2:J2"/>
  </mergeCells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Roman,Predeterminado"&amp;12&amp;A</oddHeader>
    <oddFooter>&amp;C&amp;"Times New Roman,Predeterminado"&amp;12Página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7"/>
  <sheetViews>
    <sheetView topLeftCell="A10" zoomScaleNormal="100" workbookViewId="0">
      <selection activeCell="B14" sqref="B14"/>
    </sheetView>
  </sheetViews>
  <sheetFormatPr baseColWidth="10" defaultRowHeight="15" x14ac:dyDescent="0.2"/>
  <cols>
    <col min="1" max="1" width="34.28515625" style="80"/>
    <col min="2" max="2" width="26.28515625" style="80"/>
    <col min="3" max="257" width="11.85546875" style="80"/>
    <col min="258" max="1025" width="11.85546875"/>
  </cols>
  <sheetData>
    <row r="1" spans="1:2" ht="15.75" x14ac:dyDescent="0.25">
      <c r="A1" s="82" t="s">
        <v>97</v>
      </c>
      <c r="B1" s="83" t="s">
        <v>98</v>
      </c>
    </row>
    <row r="2" spans="1:2" x14ac:dyDescent="0.25">
      <c r="A2" s="84" t="s">
        <v>99</v>
      </c>
      <c r="B2" s="85">
        <f>B3</f>
        <v>9231033.5999999996</v>
      </c>
    </row>
    <row r="3" spans="1:2" ht="14.25" x14ac:dyDescent="0.2">
      <c r="A3" s="86" t="s">
        <v>100</v>
      </c>
      <c r="B3" s="87">
        <v>9231033.5999999996</v>
      </c>
    </row>
    <row r="4" spans="1:2" x14ac:dyDescent="0.25">
      <c r="A4" s="84" t="s">
        <v>101</v>
      </c>
      <c r="B4" s="85">
        <f>B5+B6+B7+B8+B9+B10+B11+B12+B13+B14+B15+B16</f>
        <v>672103.32000000007</v>
      </c>
    </row>
    <row r="5" spans="1:2" ht="14.25" x14ac:dyDescent="0.2">
      <c r="A5" s="88" t="s">
        <v>102</v>
      </c>
      <c r="B5" s="87">
        <v>11654.7</v>
      </c>
    </row>
    <row r="6" spans="1:2" ht="14.25" x14ac:dyDescent="0.2">
      <c r="A6" s="88" t="s">
        <v>103</v>
      </c>
      <c r="B6" s="87">
        <v>120000</v>
      </c>
    </row>
    <row r="7" spans="1:2" ht="14.25" x14ac:dyDescent="0.2">
      <c r="A7" s="88" t="s">
        <v>104</v>
      </c>
      <c r="B7" s="87">
        <v>439512.6</v>
      </c>
    </row>
    <row r="8" spans="1:2" ht="14.25" x14ac:dyDescent="0.2">
      <c r="A8" s="88" t="s">
        <v>105</v>
      </c>
      <c r="B8" s="87">
        <v>68500</v>
      </c>
    </row>
    <row r="9" spans="1:2" ht="14.25" x14ac:dyDescent="0.2">
      <c r="A9" s="86" t="s">
        <v>106</v>
      </c>
      <c r="B9" s="87">
        <v>4919.8999999999996</v>
      </c>
    </row>
    <row r="10" spans="1:2" ht="14.25" x14ac:dyDescent="0.2">
      <c r="A10" s="86" t="s">
        <v>107</v>
      </c>
      <c r="B10" s="87">
        <v>17000</v>
      </c>
    </row>
    <row r="11" spans="1:2" ht="14.25" x14ac:dyDescent="0.2">
      <c r="A11" s="86" t="s">
        <v>108</v>
      </c>
      <c r="B11" s="87">
        <v>1715.72</v>
      </c>
    </row>
    <row r="12" spans="1:2" ht="14.25" x14ac:dyDescent="0.2">
      <c r="A12" s="86" t="s">
        <v>68</v>
      </c>
      <c r="B12" s="87">
        <v>6000</v>
      </c>
    </row>
    <row r="13" spans="1:2" ht="14.25" x14ac:dyDescent="0.2">
      <c r="A13" s="86" t="s">
        <v>109</v>
      </c>
      <c r="B13" s="87">
        <v>2000</v>
      </c>
    </row>
    <row r="14" spans="1:2" ht="14.25" x14ac:dyDescent="0.2">
      <c r="A14" s="86" t="s">
        <v>110</v>
      </c>
      <c r="B14" s="87">
        <v>0</v>
      </c>
    </row>
    <row r="15" spans="1:2" ht="14.25" x14ac:dyDescent="0.2">
      <c r="A15" s="86" t="s">
        <v>111</v>
      </c>
      <c r="B15" s="87">
        <v>755.4</v>
      </c>
    </row>
    <row r="16" spans="1:2" ht="14.25" x14ac:dyDescent="0.2">
      <c r="A16" s="86" t="s">
        <v>112</v>
      </c>
      <c r="B16" s="87">
        <v>45</v>
      </c>
    </row>
    <row r="17" spans="1:2" ht="14.25" x14ac:dyDescent="0.2">
      <c r="A17" s="86"/>
      <c r="B17" s="87"/>
    </row>
    <row r="18" spans="1:2" ht="14.25" x14ac:dyDescent="0.2">
      <c r="A18" s="89"/>
      <c r="B18" s="87"/>
    </row>
    <row r="19" spans="1:2" ht="15.75" x14ac:dyDescent="0.25">
      <c r="A19" s="90" t="s">
        <v>113</v>
      </c>
      <c r="B19" s="91">
        <f>B2-B4</f>
        <v>8558930.2799999993</v>
      </c>
    </row>
    <row r="20" spans="1:2" x14ac:dyDescent="0.25">
      <c r="A20" s="84" t="s">
        <v>114</v>
      </c>
      <c r="B20" s="85">
        <v>0</v>
      </c>
    </row>
    <row r="21" spans="1:2" ht="14.25" x14ac:dyDescent="0.2">
      <c r="A21" s="88" t="s">
        <v>115</v>
      </c>
      <c r="B21" s="88">
        <v>0</v>
      </c>
    </row>
    <row r="22" spans="1:2" x14ac:dyDescent="0.25">
      <c r="A22" s="84" t="s">
        <v>116</v>
      </c>
      <c r="B22" s="85">
        <f>B23</f>
        <v>3951.99</v>
      </c>
    </row>
    <row r="23" spans="1:2" ht="14.25" x14ac:dyDescent="0.2">
      <c r="A23" s="86" t="s">
        <v>117</v>
      </c>
      <c r="B23" s="87">
        <v>3951.99</v>
      </c>
    </row>
    <row r="24" spans="1:2" ht="15.75" x14ac:dyDescent="0.25">
      <c r="A24" s="90" t="s">
        <v>118</v>
      </c>
      <c r="B24" s="91">
        <f>B20-B22</f>
        <v>-3951.99</v>
      </c>
    </row>
    <row r="25" spans="1:2" ht="15.75" x14ac:dyDescent="0.25">
      <c r="A25" s="92" t="s">
        <v>119</v>
      </c>
      <c r="B25" s="93">
        <f>B19+B24</f>
        <v>8554978.2899999991</v>
      </c>
    </row>
    <row r="26" spans="1:2" ht="14.25" x14ac:dyDescent="0.2">
      <c r="A26" s="86" t="s">
        <v>120</v>
      </c>
      <c r="B26" s="87">
        <f>-0.3*B25</f>
        <v>-2566493.4869999997</v>
      </c>
    </row>
    <row r="27" spans="1:2" ht="15.75" x14ac:dyDescent="0.25">
      <c r="A27" s="92" t="s">
        <v>121</v>
      </c>
      <c r="B27" s="94">
        <f>B25+B26</f>
        <v>5988484.8029999994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Roman,Predeterminado"&amp;12&amp;A</oddHeader>
    <oddFooter>&amp;C&amp;"Times New Roman,Predeterminado"&amp;12Página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Inversion_Financiación</vt:lpstr>
      <vt:lpstr>Balance Inicial</vt:lpstr>
      <vt:lpstr>Cuenta de Resultados</vt:lpstr>
      <vt:lpstr>Balance año 1</vt:lpstr>
      <vt:lpstr>Cuenta de resultados completa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Jorge</cp:lastModifiedBy>
  <cp:revision>1</cp:revision>
  <dcterms:created xsi:type="dcterms:W3CDTF">2012-03-26T23:22:05Z</dcterms:created>
  <dcterms:modified xsi:type="dcterms:W3CDTF">2012-04-02T10:35:49Z</dcterms:modified>
</cp:coreProperties>
</file>